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Heike\Documents\Documents\RICHTUNGS-COACHING\Arbeitshilfen\BWL\"/>
    </mc:Choice>
  </mc:AlternateContent>
  <xr:revisionPtr revIDLastSave="0" documentId="13_ncr:1_{8FDE8808-A2C0-49E4-8E32-BEE74934315D}" xr6:coauthVersionLast="47" xr6:coauthVersionMax="47" xr10:uidLastSave="{00000000-0000-0000-0000-000000000000}"/>
  <bookViews>
    <workbookView xWindow="-120" yWindow="-120" windowWidth="29040" windowHeight="15840" tabRatio="500" xr2:uid="{00000000-000D-0000-FFFF-FFFF00000000}"/>
  </bookViews>
  <sheets>
    <sheet name="Anleitung" sheetId="1" r:id="rId1"/>
    <sheet name="Liquiditätsplanung" sheetId="2" r:id="rId2"/>
    <sheet name="Wochenübersicht"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8" i="3" l="1"/>
  <c r="B17" i="3"/>
  <c r="B16" i="3"/>
  <c r="B15" i="3"/>
  <c r="B14" i="3"/>
  <c r="B13" i="3"/>
  <c r="B12" i="3"/>
  <c r="B11" i="3"/>
  <c r="B10" i="3"/>
  <c r="B9" i="3"/>
  <c r="B8" i="3"/>
  <c r="B7" i="3"/>
  <c r="B6" i="3"/>
  <c r="E73" i="2"/>
  <c r="D73" i="2"/>
  <c r="F73" i="2" s="1"/>
  <c r="C73" i="2"/>
  <c r="C18" i="3" s="1"/>
  <c r="E72" i="2"/>
  <c r="F72" i="2" s="1"/>
  <c r="D72" i="2"/>
  <c r="C72" i="2"/>
  <c r="C17" i="3" s="1"/>
  <c r="E71" i="2"/>
  <c r="D71" i="2"/>
  <c r="F71" i="2" s="1"/>
  <c r="C71" i="2"/>
  <c r="C16" i="3" s="1"/>
  <c r="E70" i="2"/>
  <c r="F70" i="2" s="1"/>
  <c r="D70" i="2"/>
  <c r="C70" i="2"/>
  <c r="C15" i="3" s="1"/>
  <c r="E69" i="2"/>
  <c r="D69" i="2"/>
  <c r="F69" i="2" s="1"/>
  <c r="C69" i="2"/>
  <c r="C14" i="3" s="1"/>
  <c r="E68" i="2"/>
  <c r="F68" i="2" s="1"/>
  <c r="D68" i="2"/>
  <c r="C68" i="2"/>
  <c r="C13" i="3" s="1"/>
  <c r="E67" i="2"/>
  <c r="D67" i="2"/>
  <c r="F67" i="2" s="1"/>
  <c r="C67" i="2"/>
  <c r="C12" i="3" s="1"/>
  <c r="E66" i="2"/>
  <c r="F66" i="2" s="1"/>
  <c r="D66" i="2"/>
  <c r="C66" i="2"/>
  <c r="C11" i="3" s="1"/>
  <c r="E65" i="2"/>
  <c r="D65" i="2"/>
  <c r="F65" i="2" s="1"/>
  <c r="C65" i="2"/>
  <c r="C10" i="3" s="1"/>
  <c r="E64" i="2"/>
  <c r="F64" i="2" s="1"/>
  <c r="D64" i="2"/>
  <c r="C64" i="2"/>
  <c r="C9" i="3" s="1"/>
  <c r="E63" i="2"/>
  <c r="D63" i="2"/>
  <c r="F63" i="2" s="1"/>
  <c r="C63" i="2"/>
  <c r="C8" i="3" s="1"/>
  <c r="E62" i="2"/>
  <c r="F62" i="2" s="1"/>
  <c r="D62" i="2"/>
  <c r="C62" i="2"/>
  <c r="C7" i="3" s="1"/>
  <c r="E61" i="2"/>
  <c r="D61" i="2"/>
  <c r="F61" i="2" s="1"/>
  <c r="G61" i="2" s="1"/>
  <c r="C61" i="2"/>
  <c r="C6" i="3" s="1"/>
  <c r="D56" i="2"/>
  <c r="D31" i="2"/>
  <c r="D6" i="3" l="1"/>
  <c r="H61" i="2"/>
  <c r="G62" i="2"/>
  <c r="D7" i="3" l="1"/>
  <c r="H62" i="2"/>
  <c r="G63" i="2"/>
  <c r="H63" i="2" l="1"/>
  <c r="D8" i="3"/>
  <c r="G64" i="2"/>
  <c r="H64" i="2" l="1"/>
  <c r="D9" i="3"/>
  <c r="G65" i="2"/>
  <c r="D10" i="3" l="1"/>
  <c r="H65" i="2"/>
  <c r="G66" i="2"/>
  <c r="D11" i="3" l="1"/>
  <c r="H66" i="2"/>
  <c r="G67" i="2"/>
  <c r="H67" i="2" l="1"/>
  <c r="D12" i="3"/>
  <c r="G68" i="2"/>
  <c r="H68" i="2" l="1"/>
  <c r="G69" i="2"/>
  <c r="D13" i="3"/>
  <c r="D14" i="3" l="1"/>
  <c r="H69" i="2"/>
  <c r="G70" i="2"/>
  <c r="G71" i="2" l="1"/>
  <c r="D15" i="3"/>
  <c r="H70" i="2"/>
  <c r="H71" i="2" l="1"/>
  <c r="D16" i="3"/>
  <c r="G72" i="2"/>
  <c r="G73" i="2" l="1"/>
  <c r="H72" i="2"/>
  <c r="D17" i="3"/>
  <c r="D18" i="3" l="1"/>
  <c r="H73" i="2"/>
  <c r="D75" i="2"/>
</calcChain>
</file>

<file path=xl/sharedStrings.xml><?xml version="1.0" encoding="utf-8"?>
<sst xmlns="http://schemas.openxmlformats.org/spreadsheetml/2006/main" count="71" uniqueCount="57">
  <si>
    <t>Rollierende 13-Wochen-Planung – einfach, übersichtlich, vorausschauend</t>
  </si>
  <si>
    <t>Worum geht es?</t>
  </si>
  <si>
    <t>Wie funktioniert die Vorlage?</t>
  </si>
  <si>
    <t>2. Trage alle erwarteten Einzahlungen und Auszahlungen mit ihrem tatsächlichen Zahlungsdatum ein – nicht mit dem Rechnungsdatum! Wenn eine Kundin oder eine Verrechnungsstelle erst in 6 Wochen zahlt, trage das Datum in 6 Wochen ein.</t>
  </si>
  <si>
    <t>3. Die Tabelle ordnet jede Zahlung automatisch der passenden Woche zu und berechnet daraus deinen laufenden Kontostand – Woche für Woche, 13 Wochen in die Zukunft.</t>
  </si>
  <si>
    <t>Hinweis zur Spalte 'Wiederholung': Diese Spalte ist eine Gedächtnisstütze für dich (z. B. 'monatlich' bei der Miete). Sie trägt Zahlungen nicht automatisch in mehrere Wochen ein – jede Zahlung braucht eine eigene Zeile mit ihrem konkreten Datum. So bleibt für dich jederzeit nachvollziehbar, welche Zahlung wann fließt.</t>
  </si>
  <si>
    <t>Tipp aus der Praxis</t>
  </si>
  <si>
    <t>Plane Vorfinanzierungen (z. B. Wareneinkauf für die Saison) und verzögerte Zahlungseingänge (z. B. Verrechnungsstellen, Versicherungen) immer mit ihrem realistischen Zahlungsdatum ein. Genau diese zeitliche Lücke zwischen Ausgabe und Einnahme ist meistens die Ursache für Liquiditätsengpässe – nicht ein fehlender Gewinn.</t>
  </si>
  <si>
    <t>Aufbau der Vorlage</t>
  </si>
  <si>
    <t>• Tabellenblatt 'Wochenübersicht': verdichtete Ansicht mit Kontostand pro Woche und grafischer Warnampel</t>
  </si>
  <si>
    <t>Diese Vorlage ersetzt keine steuerliche oder betriebswirtschaftliche Beratung. Sie ist ein Hilfsmittel, um den Überblick zu behalten.</t>
  </si>
  <si>
    <t>Liquiditätsplanung</t>
  </si>
  <si>
    <t>Aktueller Kontostand</t>
  </si>
  <si>
    <t>Startdatum der Planung</t>
  </si>
  <si>
    <t>Hinweis: blaue Felder = Eingabe, schwarze Felder = automatische Berechnung</t>
  </si>
  <si>
    <t>EINZAHLUNGEN (erwartete Zahlungseingänge)</t>
  </si>
  <si>
    <t>Bezeichnung</t>
  </si>
  <si>
    <t>Zahlungsdatum</t>
  </si>
  <si>
    <t>Betrag</t>
  </si>
  <si>
    <t>Wiederholung</t>
  </si>
  <si>
    <t>Notiz</t>
  </si>
  <si>
    <t>Verkauf Saisonware (Ladenkasse)</t>
  </si>
  <si>
    <t>wöchentlich</t>
  </si>
  <si>
    <t>laufende Einnahmen</t>
  </si>
  <si>
    <t>Abrechnung Verrechnungsstelle (Mai)</t>
  </si>
  <si>
    <t>einmalig</t>
  </si>
  <si>
    <t>6 Wochen Wartezeit</t>
  </si>
  <si>
    <t>Abrechnung Verrechnungsstelle (Juni)</t>
  </si>
  <si>
    <t>Summe Einzahlungen</t>
  </si>
  <si>
    <t>AUSZAHLUNGEN (erwartete Zahlungsabflüsse)</t>
  </si>
  <si>
    <t>Wareneinkauf Saisonware (Vorfinanzierung)</t>
  </si>
  <si>
    <t>Vorkasse Lieferant</t>
  </si>
  <si>
    <t>Miete Ladenfläche</t>
  </si>
  <si>
    <t>monatlich</t>
  </si>
  <si>
    <t>Personalkosten</t>
  </si>
  <si>
    <t>Krankenkasse / Vorsorge</t>
  </si>
  <si>
    <t>Summe Auszahlungen</t>
  </si>
  <si>
    <t>13-WOCHEN-LIQUIDITÄTSÜBERSICHT</t>
  </si>
  <si>
    <t>Woche</t>
  </si>
  <si>
    <t>Zeitraum (Mo–So)</t>
  </si>
  <si>
    <t>Einzahlungen</t>
  </si>
  <si>
    <t>Auszahlungen</t>
  </si>
  <si>
    <t>Saldo der Woche</t>
  </si>
  <si>
    <t>Kontostand Ende Woche</t>
  </si>
  <si>
    <t>Status</t>
  </si>
  <si>
    <t>Niedrigster Kontostand (13 Wochen)</t>
  </si>
  <si>
    <t>Tipp: Liegt der niedrigste Wert nahe 0 oder im Minus, plane jetzt Gegenmaßnahmen (Rücklagen, Zahlungsziele, Kontokorrentlinie).</t>
  </si>
  <si>
    <t>Wochenübersicht – Kontostand auf einen Blick</t>
  </si>
  <si>
    <t>Automatisch befüllt aus dem Blatt 'Liquiditätsplanung'</t>
  </si>
  <si>
    <t>Zeitraum</t>
  </si>
  <si>
    <t>Hinweis: Sinkt die Linie unter die Null-Linie oder nahe heran, wird es eng. Plane in diesen Wochen bewusst Gegenmaßnahmen ein.</t>
  </si>
  <si>
    <t>Liquidität ist nicht dasselbe wie Gewinn. Auch wenn Dein Geschäft auf dem Papier profitabel ist, kann Dir kurzfristig das Geld auf dem Konto fehlen – zum Beispiel, wenn Du Saisonware lange vor dem Verkauf bezahlen musst oder wenn Zahlungen (z. B. von Verrechnungsstellen) erst Wochen später eintreffen.</t>
  </si>
  <si>
    <t>Diese Vorlage hilft Dir, genau diese zeitliche Lücke sichtbar zu machen – bevor sie zum Problem wird.</t>
  </si>
  <si>
    <t>1. Trage im Tabellenblatt 'Liquiditätsplanung' Deinen aktuellen Kontostand (Zelle C4) und das Startdatum der Planung (Zelle C5) ein.</t>
  </si>
  <si>
    <t>4. Rot markierte Wochen zeigen Dir, wann es eng werden könnte – so kannst Du frühzeitig reagieren (z. B. Zahlungen verschieben, Rücklagen einplanen, mit Lieferanten sprechen).</t>
  </si>
  <si>
    <t>• Tabellenblatt 'Liquiditätsplanung': Dein zentrales Arbeitsblatt mit allen Ein- und Auszahlungen sowie der Wochenübersicht</t>
  </si>
  <si>
    <t>Liquiditätsplaner für Selbstständige (erstellt mit Hilfe von KI = Claude)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</si>
</sst>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Red]\-#,##0.00&quot; €&quot;;\–"/>
    <numFmt numFmtId="165" formatCode="dd\.mm\.yyyy"/>
  </numFmts>
  <fonts count="10" x14ac:knownFonts="1">
    <font>
      <sz val="11"/>
      <color theme="1"/>
      <name val="Calibri"/>
      <family val="2"/>
      <charset val="1"/>
    </font>
    <font>
      <b/>
      <sz val="16"/>
      <color rgb="FF1F3864"/>
      <name val="Arial"/>
      <charset val="1"/>
    </font>
    <font>
      <i/>
      <sz val="10"/>
      <color rgb="FF595959"/>
      <name val="Arial"/>
      <charset val="1"/>
    </font>
    <font>
      <b/>
      <sz val="12"/>
      <color rgb="FF1F3864"/>
      <name val="Arial"/>
      <charset val="1"/>
    </font>
    <font>
      <sz val="10"/>
      <name val="Arial"/>
      <charset val="1"/>
    </font>
    <font>
      <i/>
      <sz val="9"/>
      <color rgb="FF808080"/>
      <name val="Arial"/>
      <charset val="1"/>
    </font>
    <font>
      <sz val="10"/>
      <color rgb="FF0000FF"/>
      <name val="Arial"/>
      <charset val="1"/>
    </font>
    <font>
      <b/>
      <sz val="11"/>
      <color rgb="FFFFFFFF"/>
      <name val="Arial"/>
      <charset val="1"/>
    </font>
    <font>
      <b/>
      <sz val="10"/>
      <color rgb="FF000000"/>
      <name val="Arial"/>
      <charset val="1"/>
    </font>
    <font>
      <sz val="10"/>
      <color rgb="FF000000"/>
      <name val="Arial"/>
      <charset val="1"/>
    </font>
  </fonts>
  <fills count="7">
    <fill>
      <patternFill patternType="none"/>
    </fill>
    <fill>
      <patternFill patternType="gray125"/>
    </fill>
    <fill>
      <patternFill patternType="solid">
        <fgColor rgb="FFDCE6F1"/>
        <bgColor rgb="FFE2EFDA"/>
      </patternFill>
    </fill>
    <fill>
      <patternFill patternType="solid">
        <fgColor rgb="FF2E5395"/>
        <bgColor rgb="FF1F3864"/>
      </patternFill>
    </fill>
    <fill>
      <patternFill patternType="solid">
        <fgColor rgb="FF1F3864"/>
        <bgColor rgb="FF333333"/>
      </patternFill>
    </fill>
    <fill>
      <patternFill patternType="solid">
        <fgColor rgb="FFE2EFDA"/>
        <bgColor rgb="FFDCE6F1"/>
      </patternFill>
    </fill>
    <fill>
      <patternFill patternType="solid">
        <fgColor rgb="FFFCE4E4"/>
        <bgColor rgb="FFE2EFDA"/>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30">
    <xf numFmtId="0" fontId="0" fillId="0" borderId="0" xfId="0"/>
    <xf numFmtId="0" fontId="5" fillId="0" borderId="0" xfId="0" applyFont="1" applyAlignment="1">
      <alignment wrapText="1"/>
    </xf>
    <xf numFmtId="0" fontId="1" fillId="0" borderId="0" xfId="0" applyFont="1"/>
    <xf numFmtId="0" fontId="1" fillId="0" borderId="0" xfId="0" applyFont="1"/>
    <xf numFmtId="0" fontId="2" fillId="0" borderId="0" xfId="0" applyFont="1"/>
    <xf numFmtId="0" fontId="3" fillId="0" borderId="0" xfId="0" applyFont="1"/>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xf>
    <xf numFmtId="164" fontId="6" fillId="2" borderId="0" xfId="0" applyNumberFormat="1" applyFont="1" applyFill="1"/>
    <xf numFmtId="165" fontId="6" fillId="2" borderId="0" xfId="0" applyNumberFormat="1" applyFont="1" applyFill="1"/>
    <xf numFmtId="0" fontId="5" fillId="0" borderId="0" xfId="0" applyFont="1"/>
    <xf numFmtId="0" fontId="7" fillId="3" borderId="0" xfId="0" applyFont="1" applyFill="1"/>
    <xf numFmtId="0" fontId="0" fillId="3" borderId="0" xfId="0" applyFill="1"/>
    <xf numFmtId="0" fontId="7" fillId="4" borderId="0" xfId="0" applyFont="1" applyFill="1" applyAlignment="1">
      <alignment horizontal="center"/>
    </xf>
    <xf numFmtId="0" fontId="6" fillId="0" borderId="1" xfId="0" applyFont="1" applyBorder="1"/>
    <xf numFmtId="165" fontId="6" fillId="0" borderId="1" xfId="0" applyNumberFormat="1" applyFont="1" applyBorder="1"/>
    <xf numFmtId="164" fontId="6" fillId="0" borderId="1" xfId="0" applyNumberFormat="1" applyFont="1" applyBorder="1"/>
    <xf numFmtId="0" fontId="8" fillId="5" borderId="0" xfId="0" applyFont="1" applyFill="1"/>
    <xf numFmtId="0" fontId="0" fillId="5" borderId="0" xfId="0" applyFill="1"/>
    <xf numFmtId="164" fontId="8" fillId="5" borderId="0" xfId="0" applyNumberFormat="1" applyFont="1" applyFill="1"/>
    <xf numFmtId="0" fontId="8" fillId="6" borderId="0" xfId="0" applyFont="1" applyFill="1"/>
    <xf numFmtId="0" fontId="0" fillId="6" borderId="0" xfId="0" applyFill="1"/>
    <xf numFmtId="164" fontId="8" fillId="6" borderId="0" xfId="0" applyNumberFormat="1" applyFont="1" applyFill="1"/>
    <xf numFmtId="0" fontId="7" fillId="4" borderId="0" xfId="0" applyFont="1" applyFill="1" applyAlignment="1">
      <alignment horizontal="center" wrapText="1"/>
    </xf>
    <xf numFmtId="0" fontId="9" fillId="0" borderId="1" xfId="0" applyFont="1" applyBorder="1" applyAlignment="1">
      <alignment horizontal="center"/>
    </xf>
    <xf numFmtId="164" fontId="9" fillId="0" borderId="1" xfId="0" applyNumberFormat="1" applyFont="1" applyBorder="1"/>
    <xf numFmtId="164" fontId="8" fillId="0" borderId="1" xfId="0" applyNumberFormat="1" applyFont="1" applyBorder="1"/>
    <xf numFmtId="0" fontId="8" fillId="0" borderId="0" xfId="0" applyFont="1"/>
    <xf numFmtId="164" fontId="8" fillId="0" borderId="0" xfId="0" applyNumberFormat="1" applyFont="1"/>
  </cellXfs>
  <cellStyles count="1">
    <cellStyle name="Standard" xfId="0" builtinId="0"/>
  </cellStyles>
  <dxfs count="4">
    <dxf>
      <fill>
        <patternFill>
          <bgColor rgb="FF63BE7B"/>
        </patternFill>
      </fill>
    </dxf>
    <dxf>
      <fill>
        <patternFill>
          <bgColor rgb="FFFFEB84"/>
        </patternFill>
      </fill>
    </dxf>
    <dxf>
      <fill>
        <patternFill>
          <bgColor rgb="FFF8696B"/>
        </patternFill>
      </fill>
    </dxf>
    <dxf>
      <fill>
        <patternFill>
          <bgColor rgb="FFF8696B"/>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CE4E4"/>
      <rgbColor rgb="FFDCE6F1"/>
      <rgbColor rgb="FF660066"/>
      <rgbColor rgb="FFF8696B"/>
      <rgbColor rgb="FF0066CC"/>
      <rgbColor rgb="FFD9D9D9"/>
      <rgbColor rgb="FF000080"/>
      <rgbColor rgb="FFFF00FF"/>
      <rgbColor rgb="FFFFFF00"/>
      <rgbColor rgb="FF00FFFF"/>
      <rgbColor rgb="FF800080"/>
      <rgbColor rgb="FF800000"/>
      <rgbColor rgb="FF008080"/>
      <rgbColor rgb="FF0000FF"/>
      <rgbColor rgb="FF00CCFF"/>
      <rgbColor rgb="FFCCFFFF"/>
      <rgbColor rgb="FFE2EFDA"/>
      <rgbColor rgb="FFFFEB84"/>
      <rgbColor rgb="FF99CCFF"/>
      <rgbColor rgb="FFFF99CC"/>
      <rgbColor rgb="FFCC99FF"/>
      <rgbColor rgb="FFFFCC99"/>
      <rgbColor rgb="FF4A7EBB"/>
      <rgbColor rgb="FF63BE7B"/>
      <rgbColor rgb="FF99CC00"/>
      <rgbColor rgb="FFFFCC00"/>
      <rgbColor rgb="FFFF9900"/>
      <rgbColor rgb="FFFF6600"/>
      <rgbColor rgb="FF595959"/>
      <rgbColor rgb="FF878787"/>
      <rgbColor rgb="FF1F3864"/>
      <rgbColor rgb="FF339966"/>
      <rgbColor rgb="FF003300"/>
      <rgbColor rgb="FF333300"/>
      <rgbColor rgb="FF993300"/>
      <rgbColor rgb="FF993366"/>
      <rgbColor rgb="FF2E5395"/>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rot="0"/>
          <a:lstStyle/>
          <a:p>
            <a:pPr>
              <a:defRPr sz="1800" b="1" strike="noStrike" spc="-1">
                <a:solidFill>
                  <a:srgbClr val="000000"/>
                </a:solidFill>
                <a:latin typeface="Calibri"/>
              </a:defRPr>
            </a:pPr>
            <a:r>
              <a:rPr lang="de-DE" sz="1800" b="1" strike="noStrike" spc="-1">
                <a:solidFill>
                  <a:srgbClr val="000000"/>
                </a:solidFill>
                <a:latin typeface="Calibri"/>
              </a:rPr>
              <a:t>Kontostandentwicklung – nächste 13 Wochen</a:t>
            </a:r>
          </a:p>
        </c:rich>
      </c:tx>
      <c:overlay val="0"/>
      <c:spPr>
        <a:noFill/>
        <a:ln w="0">
          <a:noFill/>
        </a:ln>
      </c:spPr>
    </c:title>
    <c:autoTitleDeleted val="0"/>
    <c:plotArea>
      <c:layout/>
      <c:lineChart>
        <c:grouping val="standard"/>
        <c:varyColors val="0"/>
        <c:ser>
          <c:idx val="0"/>
          <c:order val="0"/>
          <c:tx>
            <c:strRef>
              <c:f>Wochenübersicht!$D$5</c:f>
              <c:strCache>
                <c:ptCount val="1"/>
                <c:pt idx="0">
                  <c:v>Kontostand Ende Woche</c:v>
                </c:pt>
              </c:strCache>
            </c:strRef>
          </c:tx>
          <c:spPr>
            <a:ln w="24840">
              <a:solidFill>
                <a:srgbClr val="4A7EBB"/>
              </a:solidFill>
              <a:round/>
            </a:ln>
          </c:spPr>
          <c:marker>
            <c:symbol val="circle"/>
            <c:size val="6"/>
            <c:spPr>
              <a:solidFill>
                <a:srgbClr val="4A7EBB"/>
              </a:solidFill>
            </c:spPr>
          </c:marker>
          <c:dLbls>
            <c:spPr>
              <a:noFill/>
              <a:ln>
                <a:noFill/>
              </a:ln>
              <a:effectLst/>
            </c:spPr>
            <c:txPr>
              <a:bodyPr wrap="none"/>
              <a:lstStyle/>
              <a:p>
                <a:pPr>
                  <a:defRPr sz="1000" b="0" strike="noStrike" spc="-1">
                    <a:latin typeface="Arial"/>
                  </a:defRPr>
                </a:pPr>
                <a:endParaRPr lang="de-DE"/>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Wochenübersicht!$B$6:$B$18</c:f>
              <c:numCache>
                <c:formatCode>General</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cat>
          <c:val>
            <c:numRef>
              <c:f>Wochenübersicht!$D$6:$D$18</c:f>
              <c:numCache>
                <c:formatCode>#,##0.00" €";[Red]\-#,##0.00" €";\–</c:formatCode>
                <c:ptCount val="13"/>
                <c:pt idx="0">
                  <c:v>12350</c:v>
                </c:pt>
                <c:pt idx="1">
                  <c:v>7750</c:v>
                </c:pt>
                <c:pt idx="2">
                  <c:v>8200</c:v>
                </c:pt>
                <c:pt idx="3">
                  <c:v>8200</c:v>
                </c:pt>
                <c:pt idx="4">
                  <c:v>8200</c:v>
                </c:pt>
                <c:pt idx="5">
                  <c:v>8200</c:v>
                </c:pt>
                <c:pt idx="6">
                  <c:v>11150</c:v>
                </c:pt>
                <c:pt idx="7">
                  <c:v>11150</c:v>
                </c:pt>
                <c:pt idx="8">
                  <c:v>11150</c:v>
                </c:pt>
                <c:pt idx="9">
                  <c:v>11150</c:v>
                </c:pt>
                <c:pt idx="10">
                  <c:v>11150</c:v>
                </c:pt>
                <c:pt idx="11">
                  <c:v>11150</c:v>
                </c:pt>
                <c:pt idx="12">
                  <c:v>11150</c:v>
                </c:pt>
              </c:numCache>
            </c:numRef>
          </c:val>
          <c:smooth val="0"/>
          <c:extLst>
            <c:ext xmlns:c16="http://schemas.microsoft.com/office/drawing/2014/chart" uri="{C3380CC4-5D6E-409C-BE32-E72D297353CC}">
              <c16:uniqueId val="{00000000-047B-4B47-8F9E-BBBC7160639B}"/>
            </c:ext>
          </c:extLst>
        </c:ser>
        <c:dLbls>
          <c:showLegendKey val="0"/>
          <c:showVal val="0"/>
          <c:showCatName val="0"/>
          <c:showSerName val="0"/>
          <c:showPercent val="0"/>
          <c:showBubbleSize val="0"/>
        </c:dLbls>
        <c:hiLowLines>
          <c:spPr>
            <a:ln w="0">
              <a:noFill/>
            </a:ln>
          </c:spPr>
        </c:hiLowLines>
        <c:marker val="1"/>
        <c:smooth val="0"/>
        <c:axId val="42259639"/>
        <c:axId val="96608115"/>
      </c:lineChart>
      <c:catAx>
        <c:axId val="42259639"/>
        <c:scaling>
          <c:orientation val="minMax"/>
        </c:scaling>
        <c:delete val="0"/>
        <c:axPos val="b"/>
        <c:title>
          <c:tx>
            <c:rich>
              <a:bodyPr rot="0"/>
              <a:lstStyle/>
              <a:p>
                <a:pPr>
                  <a:defRPr sz="1000" b="1" strike="noStrike" spc="-1">
                    <a:solidFill>
                      <a:srgbClr val="000000"/>
                    </a:solidFill>
                    <a:latin typeface="Calibri"/>
                  </a:defRPr>
                </a:pPr>
                <a:r>
                  <a:rPr lang="de-DE" sz="1000" b="1" strike="noStrike" spc="-1">
                    <a:solidFill>
                      <a:srgbClr val="000000"/>
                    </a:solidFill>
                    <a:latin typeface="Calibri"/>
                  </a:rPr>
                  <a:t>Woche</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96608115"/>
        <c:crosses val="autoZero"/>
        <c:auto val="1"/>
        <c:lblAlgn val="ctr"/>
        <c:lblOffset val="100"/>
        <c:noMultiLvlLbl val="0"/>
      </c:catAx>
      <c:valAx>
        <c:axId val="96608115"/>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de-DE" sz="1000" b="1" strike="noStrike" spc="-1">
                    <a:solidFill>
                      <a:srgbClr val="000000"/>
                    </a:solidFill>
                    <a:latin typeface="Calibri"/>
                  </a:rPr>
                  <a:t>Kontostand (€)</a:t>
                </a:r>
              </a:p>
            </c:rich>
          </c:tx>
          <c:overlay val="0"/>
          <c:spPr>
            <a:noFill/>
            <a:ln w="0">
              <a:noFill/>
            </a:ln>
          </c:spPr>
        </c:title>
        <c:numFmt formatCode="#,##0.00&quot; €&quot;;[Red]\-#,##0.00&quot; €&quot;;\–"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de-DE"/>
          </a:p>
        </c:txPr>
        <c:crossAx val="42259639"/>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de-DE"/>
        </a:p>
      </c:txPr>
    </c:legend>
    <c:plotVisOnly val="1"/>
    <c:dispBlanksAs val="gap"/>
    <c:showDLblsOverMax val="1"/>
  </c:chart>
  <c:spPr>
    <a:solidFill>
      <a:srgbClr val="FFFFFF"/>
    </a:solidFill>
    <a:ln w="9360">
      <a:solidFill>
        <a:srgbClr val="D9D9D9"/>
      </a:solidFill>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xdr:row>
      <xdr:rowOff>131040</xdr:rowOff>
    </xdr:from>
    <xdr:to>
      <xdr:col>17</xdr:col>
      <xdr:colOff>581760</xdr:colOff>
      <xdr:row>19</xdr:row>
      <xdr:rowOff>322560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topLeftCell="A4" zoomScaleNormal="100" workbookViewId="0">
      <selection activeCell="B3" sqref="B3"/>
    </sheetView>
  </sheetViews>
  <sheetFormatPr baseColWidth="10" defaultColWidth="8.7109375" defaultRowHeight="15" x14ac:dyDescent="0.25"/>
  <cols>
    <col min="1" max="1" width="3" customWidth="1"/>
    <col min="2" max="2" width="95" customWidth="1"/>
  </cols>
  <sheetData>
    <row r="2" spans="2:2" ht="20.25" x14ac:dyDescent="0.3">
      <c r="B2" s="3" t="s">
        <v>56</v>
      </c>
    </row>
    <row r="3" spans="2:2" x14ac:dyDescent="0.25">
      <c r="B3" s="4" t="s">
        <v>0</v>
      </c>
    </row>
    <row r="6" spans="2:2" ht="15.75" x14ac:dyDescent="0.25">
      <c r="B6" s="5" t="s">
        <v>1</v>
      </c>
    </row>
    <row r="7" spans="2:2" ht="54" customHeight="1" x14ac:dyDescent="0.25">
      <c r="B7" s="6" t="s">
        <v>51</v>
      </c>
    </row>
    <row r="8" spans="2:2" ht="31.5" customHeight="1" x14ac:dyDescent="0.25">
      <c r="B8" s="6" t="s">
        <v>52</v>
      </c>
    </row>
    <row r="10" spans="2:2" ht="15.75" x14ac:dyDescent="0.25">
      <c r="B10" s="5" t="s">
        <v>2</v>
      </c>
    </row>
    <row r="11" spans="2:2" ht="25.5" x14ac:dyDescent="0.25">
      <c r="B11" s="6" t="s">
        <v>53</v>
      </c>
    </row>
    <row r="12" spans="2:2" x14ac:dyDescent="0.25">
      <c r="B12" s="6"/>
    </row>
    <row r="13" spans="2:2" ht="38.25" x14ac:dyDescent="0.25">
      <c r="B13" s="6" t="s">
        <v>3</v>
      </c>
    </row>
    <row r="14" spans="2:2" x14ac:dyDescent="0.25">
      <c r="B14" s="6"/>
    </row>
    <row r="15" spans="2:2" ht="25.5" x14ac:dyDescent="0.25">
      <c r="B15" s="6" t="s">
        <v>4</v>
      </c>
    </row>
    <row r="16" spans="2:2" x14ac:dyDescent="0.25">
      <c r="B16" s="6"/>
    </row>
    <row r="17" spans="2:2" ht="31.5" customHeight="1" x14ac:dyDescent="0.25">
      <c r="B17" s="6" t="s">
        <v>54</v>
      </c>
    </row>
    <row r="18" spans="2:2" ht="38.25" x14ac:dyDescent="0.25">
      <c r="B18" s="6" t="s">
        <v>5</v>
      </c>
    </row>
    <row r="20" spans="2:2" ht="15.75" x14ac:dyDescent="0.25">
      <c r="B20" s="5" t="s">
        <v>6</v>
      </c>
    </row>
    <row r="21" spans="2:2" ht="51" x14ac:dyDescent="0.25">
      <c r="B21" s="6" t="s">
        <v>7</v>
      </c>
    </row>
    <row r="23" spans="2:2" ht="15.75" x14ac:dyDescent="0.25">
      <c r="B23" s="5" t="s">
        <v>8</v>
      </c>
    </row>
    <row r="24" spans="2:2" ht="31.5" customHeight="1" x14ac:dyDescent="0.25">
      <c r="B24" s="6" t="s">
        <v>55</v>
      </c>
    </row>
    <row r="25" spans="2:2" ht="31.5" customHeight="1" x14ac:dyDescent="0.25">
      <c r="B25" s="6" t="s">
        <v>9</v>
      </c>
    </row>
    <row r="27" spans="2:2" ht="30" customHeight="1" x14ac:dyDescent="0.25">
      <c r="B27" s="7" t="s">
        <v>10</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76"/>
  <sheetViews>
    <sheetView showGridLines="0" topLeftCell="A49" zoomScaleNormal="100" workbookViewId="0"/>
  </sheetViews>
  <sheetFormatPr baseColWidth="10" defaultColWidth="8.7109375" defaultRowHeight="15" x14ac:dyDescent="0.25"/>
  <cols>
    <col min="1" max="1" width="2" customWidth="1"/>
    <col min="2" max="2" width="64.7109375" bestFit="1" customWidth="1"/>
    <col min="3" max="4" width="16" customWidth="1"/>
    <col min="5" max="5" width="14" customWidth="1"/>
    <col min="6" max="6" width="28" customWidth="1"/>
    <col min="7" max="7" width="14" customWidth="1"/>
    <col min="8" max="8" width="12" customWidth="1"/>
  </cols>
  <sheetData>
    <row r="2" spans="2:6" ht="20.25" x14ac:dyDescent="0.3">
      <c r="B2" s="2" t="s">
        <v>11</v>
      </c>
      <c r="C2" s="2"/>
      <c r="D2" s="2"/>
      <c r="E2" s="2"/>
      <c r="F2" s="2"/>
    </row>
    <row r="4" spans="2:6" x14ac:dyDescent="0.25">
      <c r="B4" s="8" t="s">
        <v>12</v>
      </c>
      <c r="C4" s="9">
        <v>12000</v>
      </c>
    </row>
    <row r="5" spans="2:6" x14ac:dyDescent="0.25">
      <c r="B5" s="8" t="s">
        <v>13</v>
      </c>
      <c r="C5" s="10">
        <v>46202</v>
      </c>
    </row>
    <row r="6" spans="2:6" x14ac:dyDescent="0.25">
      <c r="B6" s="11" t="s">
        <v>14</v>
      </c>
    </row>
    <row r="9" spans="2:6" x14ac:dyDescent="0.25">
      <c r="B9" s="12" t="s">
        <v>15</v>
      </c>
      <c r="C9" s="13"/>
      <c r="D9" s="13"/>
      <c r="E9" s="13"/>
      <c r="F9" s="13"/>
    </row>
    <row r="10" spans="2:6" x14ac:dyDescent="0.25">
      <c r="B10" s="14" t="s">
        <v>16</v>
      </c>
      <c r="C10" s="14" t="s">
        <v>17</v>
      </c>
      <c r="D10" s="14" t="s">
        <v>18</v>
      </c>
      <c r="E10" s="14" t="s">
        <v>19</v>
      </c>
      <c r="F10" s="14" t="s">
        <v>20</v>
      </c>
    </row>
    <row r="11" spans="2:6" x14ac:dyDescent="0.25">
      <c r="B11" s="15" t="s">
        <v>21</v>
      </c>
      <c r="C11" s="16">
        <v>46206</v>
      </c>
      <c r="D11" s="17">
        <v>1800</v>
      </c>
      <c r="E11" s="15" t="s">
        <v>22</v>
      </c>
      <c r="F11" s="15" t="s">
        <v>23</v>
      </c>
    </row>
    <row r="12" spans="2:6" x14ac:dyDescent="0.25">
      <c r="B12" s="15" t="s">
        <v>24</v>
      </c>
      <c r="C12" s="16">
        <v>46218</v>
      </c>
      <c r="D12" s="17">
        <v>3200</v>
      </c>
      <c r="E12" s="15" t="s">
        <v>25</v>
      </c>
      <c r="F12" s="15" t="s">
        <v>26</v>
      </c>
    </row>
    <row r="13" spans="2:6" x14ac:dyDescent="0.25">
      <c r="B13" s="15" t="s">
        <v>21</v>
      </c>
      <c r="C13" s="16">
        <v>46213</v>
      </c>
      <c r="D13" s="17">
        <v>1900</v>
      </c>
      <c r="E13" s="15" t="s">
        <v>22</v>
      </c>
      <c r="F13" s="15"/>
    </row>
    <row r="14" spans="2:6" x14ac:dyDescent="0.25">
      <c r="B14" s="15" t="s">
        <v>27</v>
      </c>
      <c r="C14" s="16">
        <v>46246</v>
      </c>
      <c r="D14" s="17">
        <v>2950</v>
      </c>
      <c r="E14" s="15" t="s">
        <v>25</v>
      </c>
      <c r="F14" s="15" t="s">
        <v>26</v>
      </c>
    </row>
    <row r="15" spans="2:6" x14ac:dyDescent="0.25">
      <c r="B15" s="15"/>
      <c r="C15" s="16"/>
      <c r="D15" s="17"/>
      <c r="E15" s="15"/>
      <c r="F15" s="15"/>
    </row>
    <row r="16" spans="2:6" x14ac:dyDescent="0.25">
      <c r="B16" s="15"/>
      <c r="C16" s="16"/>
      <c r="D16" s="17"/>
      <c r="E16" s="15"/>
      <c r="F16" s="15"/>
    </row>
    <row r="17" spans="2:6" x14ac:dyDescent="0.25">
      <c r="B17" s="15"/>
      <c r="C17" s="16"/>
      <c r="D17" s="17"/>
      <c r="E17" s="15"/>
      <c r="F17" s="15"/>
    </row>
    <row r="18" spans="2:6" x14ac:dyDescent="0.25">
      <c r="B18" s="15"/>
      <c r="C18" s="16"/>
      <c r="D18" s="17"/>
      <c r="E18" s="15"/>
      <c r="F18" s="15"/>
    </row>
    <row r="19" spans="2:6" x14ac:dyDescent="0.25">
      <c r="B19" s="15"/>
      <c r="C19" s="16"/>
      <c r="D19" s="17"/>
      <c r="E19" s="15"/>
      <c r="F19" s="15"/>
    </row>
    <row r="20" spans="2:6" x14ac:dyDescent="0.25">
      <c r="B20" s="15"/>
      <c r="C20" s="16"/>
      <c r="D20" s="17"/>
      <c r="E20" s="15"/>
      <c r="F20" s="15"/>
    </row>
    <row r="21" spans="2:6" x14ac:dyDescent="0.25">
      <c r="B21" s="15"/>
      <c r="C21" s="16"/>
      <c r="D21" s="17"/>
      <c r="E21" s="15"/>
      <c r="F21" s="15"/>
    </row>
    <row r="22" spans="2:6" x14ac:dyDescent="0.25">
      <c r="B22" s="15"/>
      <c r="C22" s="16"/>
      <c r="D22" s="17"/>
      <c r="E22" s="15"/>
      <c r="F22" s="15"/>
    </row>
    <row r="23" spans="2:6" x14ac:dyDescent="0.25">
      <c r="B23" s="15"/>
      <c r="C23" s="16"/>
      <c r="D23" s="17"/>
      <c r="E23" s="15"/>
      <c r="F23" s="15"/>
    </row>
    <row r="24" spans="2:6" x14ac:dyDescent="0.25">
      <c r="B24" s="15"/>
      <c r="C24" s="16"/>
      <c r="D24" s="17"/>
      <c r="E24" s="15"/>
      <c r="F24" s="15"/>
    </row>
    <row r="25" spans="2:6" x14ac:dyDescent="0.25">
      <c r="B25" s="15"/>
      <c r="C25" s="16"/>
      <c r="D25" s="17"/>
      <c r="E25" s="15"/>
      <c r="F25" s="15"/>
    </row>
    <row r="26" spans="2:6" x14ac:dyDescent="0.25">
      <c r="B26" s="15"/>
      <c r="C26" s="16"/>
      <c r="D26" s="17"/>
      <c r="E26" s="15"/>
      <c r="F26" s="15"/>
    </row>
    <row r="27" spans="2:6" x14ac:dyDescent="0.25">
      <c r="B27" s="15"/>
      <c r="C27" s="16"/>
      <c r="D27" s="17"/>
      <c r="E27" s="15"/>
      <c r="F27" s="15"/>
    </row>
    <row r="28" spans="2:6" x14ac:dyDescent="0.25">
      <c r="B28" s="15"/>
      <c r="C28" s="16"/>
      <c r="D28" s="17"/>
      <c r="E28" s="15"/>
      <c r="F28" s="15"/>
    </row>
    <row r="29" spans="2:6" x14ac:dyDescent="0.25">
      <c r="B29" s="15"/>
      <c r="C29" s="16"/>
      <c r="D29" s="17"/>
      <c r="E29" s="15"/>
      <c r="F29" s="15"/>
    </row>
    <row r="30" spans="2:6" x14ac:dyDescent="0.25">
      <c r="B30" s="15"/>
      <c r="C30" s="16"/>
      <c r="D30" s="17"/>
      <c r="E30" s="15"/>
      <c r="F30" s="15"/>
    </row>
    <row r="31" spans="2:6" x14ac:dyDescent="0.25">
      <c r="B31" s="18" t="s">
        <v>28</v>
      </c>
      <c r="C31" s="19"/>
      <c r="D31" s="20">
        <f>SUM(D11:D30)</f>
        <v>9850</v>
      </c>
      <c r="E31" s="19"/>
      <c r="F31" s="19"/>
    </row>
    <row r="34" spans="2:6" x14ac:dyDescent="0.25">
      <c r="B34" s="12" t="s">
        <v>29</v>
      </c>
      <c r="C34" s="13"/>
      <c r="D34" s="13"/>
      <c r="E34" s="13"/>
      <c r="F34" s="13"/>
    </row>
    <row r="35" spans="2:6" x14ac:dyDescent="0.25">
      <c r="B35" s="14" t="s">
        <v>16</v>
      </c>
      <c r="C35" s="14" t="s">
        <v>17</v>
      </c>
      <c r="D35" s="14" t="s">
        <v>18</v>
      </c>
      <c r="E35" s="14" t="s">
        <v>19</v>
      </c>
      <c r="F35" s="14" t="s">
        <v>20</v>
      </c>
    </row>
    <row r="36" spans="2:6" x14ac:dyDescent="0.25">
      <c r="B36" s="15" t="s">
        <v>30</v>
      </c>
      <c r="C36" s="16">
        <v>46209</v>
      </c>
      <c r="D36" s="17">
        <v>6500</v>
      </c>
      <c r="E36" s="15" t="s">
        <v>25</v>
      </c>
      <c r="F36" s="15" t="s">
        <v>31</v>
      </c>
    </row>
    <row r="37" spans="2:6" x14ac:dyDescent="0.25">
      <c r="B37" s="15" t="s">
        <v>32</v>
      </c>
      <c r="C37" s="16">
        <v>46204</v>
      </c>
      <c r="D37" s="17">
        <v>1450</v>
      </c>
      <c r="E37" s="15" t="s">
        <v>33</v>
      </c>
      <c r="F37" s="15"/>
    </row>
    <row r="38" spans="2:6" x14ac:dyDescent="0.25">
      <c r="B38" s="15" t="s">
        <v>34</v>
      </c>
      <c r="C38" s="16">
        <v>46218</v>
      </c>
      <c r="D38" s="17">
        <v>2100</v>
      </c>
      <c r="E38" s="15" t="s">
        <v>33</v>
      </c>
      <c r="F38" s="15"/>
    </row>
    <row r="39" spans="2:6" x14ac:dyDescent="0.25">
      <c r="B39" s="15" t="s">
        <v>35</v>
      </c>
      <c r="C39" s="16">
        <v>46218</v>
      </c>
      <c r="D39" s="17">
        <v>650</v>
      </c>
      <c r="E39" s="15" t="s">
        <v>33</v>
      </c>
      <c r="F39" s="15"/>
    </row>
    <row r="40" spans="2:6" x14ac:dyDescent="0.25">
      <c r="B40" s="15"/>
      <c r="C40" s="16"/>
      <c r="D40" s="17"/>
      <c r="E40" s="15"/>
      <c r="F40" s="15"/>
    </row>
    <row r="41" spans="2:6" x14ac:dyDescent="0.25">
      <c r="B41" s="15"/>
      <c r="C41" s="16"/>
      <c r="D41" s="17"/>
      <c r="E41" s="15"/>
      <c r="F41" s="15"/>
    </row>
    <row r="42" spans="2:6" x14ac:dyDescent="0.25">
      <c r="B42" s="15"/>
      <c r="C42" s="16"/>
      <c r="D42" s="17"/>
      <c r="E42" s="15"/>
      <c r="F42" s="15"/>
    </row>
    <row r="43" spans="2:6" x14ac:dyDescent="0.25">
      <c r="B43" s="15"/>
      <c r="C43" s="16"/>
      <c r="D43" s="17"/>
      <c r="E43" s="15"/>
      <c r="F43" s="15"/>
    </row>
    <row r="44" spans="2:6" x14ac:dyDescent="0.25">
      <c r="B44" s="15"/>
      <c r="C44" s="16"/>
      <c r="D44" s="17"/>
      <c r="E44" s="15"/>
      <c r="F44" s="15"/>
    </row>
    <row r="45" spans="2:6" x14ac:dyDescent="0.25">
      <c r="B45" s="15"/>
      <c r="C45" s="16"/>
      <c r="D45" s="17"/>
      <c r="E45" s="15"/>
      <c r="F45" s="15"/>
    </row>
    <row r="46" spans="2:6" x14ac:dyDescent="0.25">
      <c r="B46" s="15"/>
      <c r="C46" s="16"/>
      <c r="D46" s="17"/>
      <c r="E46" s="15"/>
      <c r="F46" s="15"/>
    </row>
    <row r="47" spans="2:6" x14ac:dyDescent="0.25">
      <c r="B47" s="15"/>
      <c r="C47" s="16"/>
      <c r="D47" s="17"/>
      <c r="E47" s="15"/>
      <c r="F47" s="15"/>
    </row>
    <row r="48" spans="2:6" x14ac:dyDescent="0.25">
      <c r="B48" s="15"/>
      <c r="C48" s="16"/>
      <c r="D48" s="17"/>
      <c r="E48" s="15"/>
      <c r="F48" s="15"/>
    </row>
    <row r="49" spans="2:8" x14ac:dyDescent="0.25">
      <c r="B49" s="15"/>
      <c r="C49" s="16"/>
      <c r="D49" s="17"/>
      <c r="E49" s="15"/>
      <c r="F49" s="15"/>
    </row>
    <row r="50" spans="2:8" x14ac:dyDescent="0.25">
      <c r="B50" s="15"/>
      <c r="C50" s="16"/>
      <c r="D50" s="17"/>
      <c r="E50" s="15"/>
      <c r="F50" s="15"/>
    </row>
    <row r="51" spans="2:8" x14ac:dyDescent="0.25">
      <c r="B51" s="15"/>
      <c r="C51" s="16"/>
      <c r="D51" s="17"/>
      <c r="E51" s="15"/>
      <c r="F51" s="15"/>
    </row>
    <row r="52" spans="2:8" x14ac:dyDescent="0.25">
      <c r="B52" s="15"/>
      <c r="C52" s="16"/>
      <c r="D52" s="17"/>
      <c r="E52" s="15"/>
      <c r="F52" s="15"/>
    </row>
    <row r="53" spans="2:8" x14ac:dyDescent="0.25">
      <c r="B53" s="15"/>
      <c r="C53" s="16"/>
      <c r="D53" s="17"/>
      <c r="E53" s="15"/>
      <c r="F53" s="15"/>
    </row>
    <row r="54" spans="2:8" x14ac:dyDescent="0.25">
      <c r="B54" s="15"/>
      <c r="C54" s="16"/>
      <c r="D54" s="17"/>
      <c r="E54" s="15"/>
      <c r="F54" s="15"/>
    </row>
    <row r="55" spans="2:8" x14ac:dyDescent="0.25">
      <c r="B55" s="15"/>
      <c r="C55" s="16"/>
      <c r="D55" s="17"/>
      <c r="E55" s="15"/>
      <c r="F55" s="15"/>
    </row>
    <row r="56" spans="2:8" x14ac:dyDescent="0.25">
      <c r="B56" s="21" t="s">
        <v>36</v>
      </c>
      <c r="C56" s="22"/>
      <c r="D56" s="23">
        <f>SUM(D36:D55)</f>
        <v>10700</v>
      </c>
      <c r="E56" s="22"/>
      <c r="F56" s="22"/>
    </row>
    <row r="59" spans="2:8" x14ac:dyDescent="0.25">
      <c r="B59" s="12" t="s">
        <v>37</v>
      </c>
      <c r="C59" s="13"/>
      <c r="D59" s="13"/>
      <c r="E59" s="13"/>
      <c r="F59" s="13"/>
      <c r="G59" s="13"/>
    </row>
    <row r="60" spans="2:8" ht="30" customHeight="1" x14ac:dyDescent="0.25">
      <c r="B60" s="24" t="s">
        <v>38</v>
      </c>
      <c r="C60" s="24" t="s">
        <v>39</v>
      </c>
      <c r="D60" s="24" t="s">
        <v>40</v>
      </c>
      <c r="E60" s="24" t="s">
        <v>41</v>
      </c>
      <c r="F60" s="24" t="s">
        <v>42</v>
      </c>
      <c r="G60" s="24" t="s">
        <v>43</v>
      </c>
      <c r="H60" s="24" t="s">
        <v>44</v>
      </c>
    </row>
    <row r="61" spans="2:8" x14ac:dyDescent="0.25">
      <c r="B61" s="25">
        <v>1</v>
      </c>
      <c r="C61" s="25" t="str">
        <f>TEXT(($C$5+0),"DD.MM.") &amp; " – " &amp; TEXT(($C$5+6),"DD.MM.YYYY")</f>
        <v>DD.06. – DD.07.YYYY</v>
      </c>
      <c r="D61" s="26">
        <f>SUMIFS($D$11:$D$30,$C$11:$C$30,"&gt;="&amp;($C$5+0),$C$11:$C$30,"&lt;="&amp;($C$5+6))</f>
        <v>1800</v>
      </c>
      <c r="E61" s="26">
        <f>SUMIFS($D$36:$D$55,$C$36:$C$55,"&gt;="&amp;($C$5+0),$C$36:$C$55,"&lt;="&amp;($C$5+6))</f>
        <v>1450</v>
      </c>
      <c r="F61" s="26">
        <f t="shared" ref="F61:F73" si="0">D61-E61</f>
        <v>350</v>
      </c>
      <c r="G61" s="27">
        <f>$C$4+F61</f>
        <v>12350</v>
      </c>
      <c r="H61" s="25" t="str">
        <f t="shared" ref="H61:H73" si="1">IF(G61&lt;0,"Engpass!",IF(G61&lt;1000,"Knapp","OK"))</f>
        <v>OK</v>
      </c>
    </row>
    <row r="62" spans="2:8" x14ac:dyDescent="0.25">
      <c r="B62" s="25">
        <v>2</v>
      </c>
      <c r="C62" s="25" t="str">
        <f>TEXT(($C$5+7),"DD.MM.") &amp; " – " &amp; TEXT(($C$5+13),"DD.MM.YYYY")</f>
        <v>DD.07. – DD.07.YYYY</v>
      </c>
      <c r="D62" s="26">
        <f>SUMIFS($D$11:$D$30,$C$11:$C$30,"&gt;="&amp;($C$5+7),$C$11:$C$30,"&lt;="&amp;($C$5+13))</f>
        <v>1900</v>
      </c>
      <c r="E62" s="26">
        <f>SUMIFS($D$36:$D$55,$C$36:$C$55,"&gt;="&amp;($C$5+7),$C$36:$C$55,"&lt;="&amp;($C$5+13))</f>
        <v>6500</v>
      </c>
      <c r="F62" s="26">
        <f t="shared" si="0"/>
        <v>-4600</v>
      </c>
      <c r="G62" s="27">
        <f t="shared" ref="G62:G73" si="2">G61+F62</f>
        <v>7750</v>
      </c>
      <c r="H62" s="25" t="str">
        <f t="shared" si="1"/>
        <v>OK</v>
      </c>
    </row>
    <row r="63" spans="2:8" x14ac:dyDescent="0.25">
      <c r="B63" s="25">
        <v>3</v>
      </c>
      <c r="C63" s="25" t="str">
        <f>TEXT(($C$5+14),"DD.MM.") &amp; " – " &amp; TEXT(($C$5+20),"DD.MM.YYYY")</f>
        <v>DD.07. – DD.07.YYYY</v>
      </c>
      <c r="D63" s="26">
        <f>SUMIFS($D$11:$D$30,$C$11:$C$30,"&gt;="&amp;($C$5+14),$C$11:$C$30,"&lt;="&amp;($C$5+20))</f>
        <v>3200</v>
      </c>
      <c r="E63" s="26">
        <f>SUMIFS($D$36:$D$55,$C$36:$C$55,"&gt;="&amp;($C$5+14),$C$36:$C$55,"&lt;="&amp;($C$5+20))</f>
        <v>2750</v>
      </c>
      <c r="F63" s="26">
        <f t="shared" si="0"/>
        <v>450</v>
      </c>
      <c r="G63" s="27">
        <f t="shared" si="2"/>
        <v>8200</v>
      </c>
      <c r="H63" s="25" t="str">
        <f t="shared" si="1"/>
        <v>OK</v>
      </c>
    </row>
    <row r="64" spans="2:8" x14ac:dyDescent="0.25">
      <c r="B64" s="25">
        <v>4</v>
      </c>
      <c r="C64" s="25" t="str">
        <f>TEXT(($C$5+21),"DD.MM.") &amp; " – " &amp; TEXT(($C$5+27),"DD.MM.YYYY")</f>
        <v>DD.07. – DD.07.YYYY</v>
      </c>
      <c r="D64" s="26">
        <f>SUMIFS($D$11:$D$30,$C$11:$C$30,"&gt;="&amp;($C$5+21),$C$11:$C$30,"&lt;="&amp;($C$5+27))</f>
        <v>0</v>
      </c>
      <c r="E64" s="26">
        <f>SUMIFS($D$36:$D$55,$C$36:$C$55,"&gt;="&amp;($C$5+21),$C$36:$C$55,"&lt;="&amp;($C$5+27))</f>
        <v>0</v>
      </c>
      <c r="F64" s="26">
        <f t="shared" si="0"/>
        <v>0</v>
      </c>
      <c r="G64" s="27">
        <f t="shared" si="2"/>
        <v>8200</v>
      </c>
      <c r="H64" s="25" t="str">
        <f t="shared" si="1"/>
        <v>OK</v>
      </c>
    </row>
    <row r="65" spans="2:8" x14ac:dyDescent="0.25">
      <c r="B65" s="25">
        <v>5</v>
      </c>
      <c r="C65" s="25" t="str">
        <f>TEXT(($C$5+28),"DD.MM.") &amp; " – " &amp; TEXT(($C$5+34),"DD.MM.YYYY")</f>
        <v>DD.07. – DD.08.YYYY</v>
      </c>
      <c r="D65" s="26">
        <f>SUMIFS($D$11:$D$30,$C$11:$C$30,"&gt;="&amp;($C$5+28),$C$11:$C$30,"&lt;="&amp;($C$5+34))</f>
        <v>0</v>
      </c>
      <c r="E65" s="26">
        <f>SUMIFS($D$36:$D$55,$C$36:$C$55,"&gt;="&amp;($C$5+28),$C$36:$C$55,"&lt;="&amp;($C$5+34))</f>
        <v>0</v>
      </c>
      <c r="F65" s="26">
        <f t="shared" si="0"/>
        <v>0</v>
      </c>
      <c r="G65" s="27">
        <f t="shared" si="2"/>
        <v>8200</v>
      </c>
      <c r="H65" s="25" t="str">
        <f t="shared" si="1"/>
        <v>OK</v>
      </c>
    </row>
    <row r="66" spans="2:8" x14ac:dyDescent="0.25">
      <c r="B66" s="25">
        <v>6</v>
      </c>
      <c r="C66" s="25" t="str">
        <f>TEXT(($C$5+35),"DD.MM.") &amp; " – " &amp; TEXT(($C$5+41),"DD.MM.YYYY")</f>
        <v>DD.08. – DD.08.YYYY</v>
      </c>
      <c r="D66" s="26">
        <f>SUMIFS($D$11:$D$30,$C$11:$C$30,"&gt;="&amp;($C$5+35),$C$11:$C$30,"&lt;="&amp;($C$5+41))</f>
        <v>0</v>
      </c>
      <c r="E66" s="26">
        <f>SUMIFS($D$36:$D$55,$C$36:$C$55,"&gt;="&amp;($C$5+35),$C$36:$C$55,"&lt;="&amp;($C$5+41))</f>
        <v>0</v>
      </c>
      <c r="F66" s="26">
        <f t="shared" si="0"/>
        <v>0</v>
      </c>
      <c r="G66" s="27">
        <f t="shared" si="2"/>
        <v>8200</v>
      </c>
      <c r="H66" s="25" t="str">
        <f t="shared" si="1"/>
        <v>OK</v>
      </c>
    </row>
    <row r="67" spans="2:8" x14ac:dyDescent="0.25">
      <c r="B67" s="25">
        <v>7</v>
      </c>
      <c r="C67" s="25" t="str">
        <f>TEXT(($C$5+42),"DD.MM.") &amp; " – " &amp; TEXT(($C$5+48),"DD.MM.YYYY")</f>
        <v>DD.08. – DD.08.YYYY</v>
      </c>
      <c r="D67" s="26">
        <f>SUMIFS($D$11:$D$30,$C$11:$C$30,"&gt;="&amp;($C$5+42),$C$11:$C$30,"&lt;="&amp;($C$5+48))</f>
        <v>2950</v>
      </c>
      <c r="E67" s="26">
        <f>SUMIFS($D$36:$D$55,$C$36:$C$55,"&gt;="&amp;($C$5+42),$C$36:$C$55,"&lt;="&amp;($C$5+48))</f>
        <v>0</v>
      </c>
      <c r="F67" s="26">
        <f t="shared" si="0"/>
        <v>2950</v>
      </c>
      <c r="G67" s="27">
        <f t="shared" si="2"/>
        <v>11150</v>
      </c>
      <c r="H67" s="25" t="str">
        <f t="shared" si="1"/>
        <v>OK</v>
      </c>
    </row>
    <row r="68" spans="2:8" x14ac:dyDescent="0.25">
      <c r="B68" s="25">
        <v>8</v>
      </c>
      <c r="C68" s="25" t="str">
        <f>TEXT(($C$5+49),"DD.MM.") &amp; " – " &amp; TEXT(($C$5+55),"DD.MM.YYYY")</f>
        <v>DD.08. – DD.08.YYYY</v>
      </c>
      <c r="D68" s="26">
        <f>SUMIFS($D$11:$D$30,$C$11:$C$30,"&gt;="&amp;($C$5+49),$C$11:$C$30,"&lt;="&amp;($C$5+55))</f>
        <v>0</v>
      </c>
      <c r="E68" s="26">
        <f>SUMIFS($D$36:$D$55,$C$36:$C$55,"&gt;="&amp;($C$5+49),$C$36:$C$55,"&lt;="&amp;($C$5+55))</f>
        <v>0</v>
      </c>
      <c r="F68" s="26">
        <f t="shared" si="0"/>
        <v>0</v>
      </c>
      <c r="G68" s="27">
        <f t="shared" si="2"/>
        <v>11150</v>
      </c>
      <c r="H68" s="25" t="str">
        <f t="shared" si="1"/>
        <v>OK</v>
      </c>
    </row>
    <row r="69" spans="2:8" x14ac:dyDescent="0.25">
      <c r="B69" s="25">
        <v>9</v>
      </c>
      <c r="C69" s="25" t="str">
        <f>TEXT(($C$5+56),"DD.MM.") &amp; " – " &amp; TEXT(($C$5+62),"DD.MM.YYYY")</f>
        <v>DD.08. – DD.08.YYYY</v>
      </c>
      <c r="D69" s="26">
        <f>SUMIFS($D$11:$D$30,$C$11:$C$30,"&gt;="&amp;($C$5+56),$C$11:$C$30,"&lt;="&amp;($C$5+62))</f>
        <v>0</v>
      </c>
      <c r="E69" s="26">
        <f>SUMIFS($D$36:$D$55,$C$36:$C$55,"&gt;="&amp;($C$5+56),$C$36:$C$55,"&lt;="&amp;($C$5+62))</f>
        <v>0</v>
      </c>
      <c r="F69" s="26">
        <f t="shared" si="0"/>
        <v>0</v>
      </c>
      <c r="G69" s="27">
        <f t="shared" si="2"/>
        <v>11150</v>
      </c>
      <c r="H69" s="25" t="str">
        <f t="shared" si="1"/>
        <v>OK</v>
      </c>
    </row>
    <row r="70" spans="2:8" x14ac:dyDescent="0.25">
      <c r="B70" s="25">
        <v>10</v>
      </c>
      <c r="C70" s="25" t="str">
        <f>TEXT(($C$5+63),"DD.MM.") &amp; " – " &amp; TEXT(($C$5+69),"DD.MM.YYYY")</f>
        <v>DD.08. – DD.09.YYYY</v>
      </c>
      <c r="D70" s="26">
        <f>SUMIFS($D$11:$D$30,$C$11:$C$30,"&gt;="&amp;($C$5+63),$C$11:$C$30,"&lt;="&amp;($C$5+69))</f>
        <v>0</v>
      </c>
      <c r="E70" s="26">
        <f>SUMIFS($D$36:$D$55,$C$36:$C$55,"&gt;="&amp;($C$5+63),$C$36:$C$55,"&lt;="&amp;($C$5+69))</f>
        <v>0</v>
      </c>
      <c r="F70" s="26">
        <f t="shared" si="0"/>
        <v>0</v>
      </c>
      <c r="G70" s="27">
        <f t="shared" si="2"/>
        <v>11150</v>
      </c>
      <c r="H70" s="25" t="str">
        <f t="shared" si="1"/>
        <v>OK</v>
      </c>
    </row>
    <row r="71" spans="2:8" x14ac:dyDescent="0.25">
      <c r="B71" s="25">
        <v>11</v>
      </c>
      <c r="C71" s="25" t="str">
        <f>TEXT(($C$5+70),"DD.MM.") &amp; " – " &amp; TEXT(($C$5+76),"DD.MM.YYYY")</f>
        <v>DD.09. – DD.09.YYYY</v>
      </c>
      <c r="D71" s="26">
        <f>SUMIFS($D$11:$D$30,$C$11:$C$30,"&gt;="&amp;($C$5+70),$C$11:$C$30,"&lt;="&amp;($C$5+76))</f>
        <v>0</v>
      </c>
      <c r="E71" s="26">
        <f>SUMIFS($D$36:$D$55,$C$36:$C$55,"&gt;="&amp;($C$5+70),$C$36:$C$55,"&lt;="&amp;($C$5+76))</f>
        <v>0</v>
      </c>
      <c r="F71" s="26">
        <f t="shared" si="0"/>
        <v>0</v>
      </c>
      <c r="G71" s="27">
        <f t="shared" si="2"/>
        <v>11150</v>
      </c>
      <c r="H71" s="25" t="str">
        <f t="shared" si="1"/>
        <v>OK</v>
      </c>
    </row>
    <row r="72" spans="2:8" x14ac:dyDescent="0.25">
      <c r="B72" s="25">
        <v>12</v>
      </c>
      <c r="C72" s="25" t="str">
        <f>TEXT(($C$5+77),"DD.MM.") &amp; " – " &amp; TEXT(($C$5+83),"DD.MM.YYYY")</f>
        <v>DD.09. – DD.09.YYYY</v>
      </c>
      <c r="D72" s="26">
        <f>SUMIFS($D$11:$D$30,$C$11:$C$30,"&gt;="&amp;($C$5+77),$C$11:$C$30,"&lt;="&amp;($C$5+83))</f>
        <v>0</v>
      </c>
      <c r="E72" s="26">
        <f>SUMIFS($D$36:$D$55,$C$36:$C$55,"&gt;="&amp;($C$5+77),$C$36:$C$55,"&lt;="&amp;($C$5+83))</f>
        <v>0</v>
      </c>
      <c r="F72" s="26">
        <f t="shared" si="0"/>
        <v>0</v>
      </c>
      <c r="G72" s="27">
        <f t="shared" si="2"/>
        <v>11150</v>
      </c>
      <c r="H72" s="25" t="str">
        <f t="shared" si="1"/>
        <v>OK</v>
      </c>
    </row>
    <row r="73" spans="2:8" x14ac:dyDescent="0.25">
      <c r="B73" s="25">
        <v>13</v>
      </c>
      <c r="C73" s="25" t="str">
        <f>TEXT(($C$5+84),"DD.MM.") &amp; " – " &amp; TEXT(($C$5+90),"DD.MM.YYYY")</f>
        <v>DD.09. – DD.09.YYYY</v>
      </c>
      <c r="D73" s="26">
        <f>SUMIFS($D$11:$D$30,$C$11:$C$30,"&gt;="&amp;($C$5+84),$C$11:$C$30,"&lt;="&amp;($C$5+90))</f>
        <v>0</v>
      </c>
      <c r="E73" s="26">
        <f>SUMIFS($D$36:$D$55,$C$36:$C$55,"&gt;="&amp;($C$5+84),$C$36:$C$55,"&lt;="&amp;($C$5+90))</f>
        <v>0</v>
      </c>
      <c r="F73" s="26">
        <f t="shared" si="0"/>
        <v>0</v>
      </c>
      <c r="G73" s="27">
        <f t="shared" si="2"/>
        <v>11150</v>
      </c>
      <c r="H73" s="25" t="str">
        <f t="shared" si="1"/>
        <v>OK</v>
      </c>
    </row>
    <row r="75" spans="2:8" x14ac:dyDescent="0.25">
      <c r="B75" s="28" t="s">
        <v>45</v>
      </c>
      <c r="D75" s="29">
        <f>MIN(G61:G73)</f>
        <v>7750</v>
      </c>
    </row>
    <row r="76" spans="2:8" ht="27.75" customHeight="1" x14ac:dyDescent="0.25">
      <c r="B76" s="1" t="s">
        <v>46</v>
      </c>
      <c r="C76" s="1"/>
      <c r="D76" s="1"/>
      <c r="E76" s="1"/>
      <c r="F76" s="1"/>
      <c r="G76" s="1"/>
      <c r="H76" s="1"/>
    </row>
  </sheetData>
  <mergeCells count="2">
    <mergeCell ref="B2:F2"/>
    <mergeCell ref="B76:H76"/>
  </mergeCells>
  <conditionalFormatting sqref="G61:G73">
    <cfRule type="cellIs" dxfId="3" priority="5" operator="lessThan">
      <formula>0</formula>
    </cfRule>
  </conditionalFormatting>
  <conditionalFormatting sqref="H61:H73">
    <cfRule type="expression" dxfId="2" priority="2">
      <formula>$H61="Engpass!"</formula>
    </cfRule>
    <cfRule type="expression" dxfId="1" priority="3">
      <formula>$H61="Knapp"</formula>
    </cfRule>
    <cfRule type="expression" dxfId="0" priority="4">
      <formula>$H61="OK"</formula>
    </cfRule>
  </conditionalFormatting>
  <dataValidations count="1">
    <dataValidation type="list" allowBlank="1" sqref="E11:E30 E36:E55" xr:uid="{00000000-0002-0000-0100-000000000000}">
      <formula1>"einmalig,wöchentlich,monatlich"</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20"/>
  <sheetViews>
    <sheetView showGridLines="0" zoomScaleNormal="100" workbookViewId="0"/>
  </sheetViews>
  <sheetFormatPr baseColWidth="10" defaultColWidth="8.7109375" defaultRowHeight="15" x14ac:dyDescent="0.25"/>
  <cols>
    <col min="1" max="1" width="2" customWidth="1"/>
    <col min="2" max="2" width="10" customWidth="1"/>
    <col min="3" max="3" width="22" customWidth="1"/>
    <col min="4" max="4" width="18" customWidth="1"/>
  </cols>
  <sheetData>
    <row r="2" spans="2:4" ht="20.25" x14ac:dyDescent="0.3">
      <c r="B2" s="2" t="s">
        <v>47</v>
      </c>
      <c r="C2" s="2"/>
      <c r="D2" s="2"/>
    </row>
    <row r="3" spans="2:4" x14ac:dyDescent="0.25">
      <c r="B3" s="4" t="s">
        <v>48</v>
      </c>
    </row>
    <row r="5" spans="2:4" x14ac:dyDescent="0.25">
      <c r="B5" s="14" t="s">
        <v>38</v>
      </c>
      <c r="C5" s="14" t="s">
        <v>49</v>
      </c>
      <c r="D5" s="14" t="s">
        <v>43</v>
      </c>
    </row>
    <row r="6" spans="2:4" x14ac:dyDescent="0.25">
      <c r="B6" s="25">
        <f>Liquiditätsplanung!B61</f>
        <v>1</v>
      </c>
      <c r="C6" s="25" t="str">
        <f>Liquiditätsplanung!C61</f>
        <v>DD.06. – DD.07.YYYY</v>
      </c>
      <c r="D6" s="26">
        <f>Liquiditätsplanung!G61</f>
        <v>12350</v>
      </c>
    </row>
    <row r="7" spans="2:4" x14ac:dyDescent="0.25">
      <c r="B7" s="25">
        <f>Liquiditätsplanung!B62</f>
        <v>2</v>
      </c>
      <c r="C7" s="25" t="str">
        <f>Liquiditätsplanung!C62</f>
        <v>DD.07. – DD.07.YYYY</v>
      </c>
      <c r="D7" s="26">
        <f>Liquiditätsplanung!G62</f>
        <v>7750</v>
      </c>
    </row>
    <row r="8" spans="2:4" x14ac:dyDescent="0.25">
      <c r="B8" s="25">
        <f>Liquiditätsplanung!B63</f>
        <v>3</v>
      </c>
      <c r="C8" s="25" t="str">
        <f>Liquiditätsplanung!C63</f>
        <v>DD.07. – DD.07.YYYY</v>
      </c>
      <c r="D8" s="26">
        <f>Liquiditätsplanung!G63</f>
        <v>8200</v>
      </c>
    </row>
    <row r="9" spans="2:4" x14ac:dyDescent="0.25">
      <c r="B9" s="25">
        <f>Liquiditätsplanung!B64</f>
        <v>4</v>
      </c>
      <c r="C9" s="25" t="str">
        <f>Liquiditätsplanung!C64</f>
        <v>DD.07. – DD.07.YYYY</v>
      </c>
      <c r="D9" s="26">
        <f>Liquiditätsplanung!G64</f>
        <v>8200</v>
      </c>
    </row>
    <row r="10" spans="2:4" x14ac:dyDescent="0.25">
      <c r="B10" s="25">
        <f>Liquiditätsplanung!B65</f>
        <v>5</v>
      </c>
      <c r="C10" s="25" t="str">
        <f>Liquiditätsplanung!C65</f>
        <v>DD.07. – DD.08.YYYY</v>
      </c>
      <c r="D10" s="26">
        <f>Liquiditätsplanung!G65</f>
        <v>8200</v>
      </c>
    </row>
    <row r="11" spans="2:4" x14ac:dyDescent="0.25">
      <c r="B11" s="25">
        <f>Liquiditätsplanung!B66</f>
        <v>6</v>
      </c>
      <c r="C11" s="25" t="str">
        <f>Liquiditätsplanung!C66</f>
        <v>DD.08. – DD.08.YYYY</v>
      </c>
      <c r="D11" s="26">
        <f>Liquiditätsplanung!G66</f>
        <v>8200</v>
      </c>
    </row>
    <row r="12" spans="2:4" x14ac:dyDescent="0.25">
      <c r="B12" s="25">
        <f>Liquiditätsplanung!B67</f>
        <v>7</v>
      </c>
      <c r="C12" s="25" t="str">
        <f>Liquiditätsplanung!C67</f>
        <v>DD.08. – DD.08.YYYY</v>
      </c>
      <c r="D12" s="26">
        <f>Liquiditätsplanung!G67</f>
        <v>11150</v>
      </c>
    </row>
    <row r="13" spans="2:4" x14ac:dyDescent="0.25">
      <c r="B13" s="25">
        <f>Liquiditätsplanung!B68</f>
        <v>8</v>
      </c>
      <c r="C13" s="25" t="str">
        <f>Liquiditätsplanung!C68</f>
        <v>DD.08. – DD.08.YYYY</v>
      </c>
      <c r="D13" s="26">
        <f>Liquiditätsplanung!G68</f>
        <v>11150</v>
      </c>
    </row>
    <row r="14" spans="2:4" x14ac:dyDescent="0.25">
      <c r="B14" s="25">
        <f>Liquiditätsplanung!B69</f>
        <v>9</v>
      </c>
      <c r="C14" s="25" t="str">
        <f>Liquiditätsplanung!C69</f>
        <v>DD.08. – DD.08.YYYY</v>
      </c>
      <c r="D14" s="26">
        <f>Liquiditätsplanung!G69</f>
        <v>11150</v>
      </c>
    </row>
    <row r="15" spans="2:4" x14ac:dyDescent="0.25">
      <c r="B15" s="25">
        <f>Liquiditätsplanung!B70</f>
        <v>10</v>
      </c>
      <c r="C15" s="25" t="str">
        <f>Liquiditätsplanung!C70</f>
        <v>DD.08. – DD.09.YYYY</v>
      </c>
      <c r="D15" s="26">
        <f>Liquiditätsplanung!G70</f>
        <v>11150</v>
      </c>
    </row>
    <row r="16" spans="2:4" x14ac:dyDescent="0.25">
      <c r="B16" s="25">
        <f>Liquiditätsplanung!B71</f>
        <v>11</v>
      </c>
      <c r="C16" s="25" t="str">
        <f>Liquiditätsplanung!C71</f>
        <v>DD.09. – DD.09.YYYY</v>
      </c>
      <c r="D16" s="26">
        <f>Liquiditätsplanung!G71</f>
        <v>11150</v>
      </c>
    </row>
    <row r="17" spans="2:4" x14ac:dyDescent="0.25">
      <c r="B17" s="25">
        <f>Liquiditätsplanung!B72</f>
        <v>12</v>
      </c>
      <c r="C17" s="25" t="str">
        <f>Liquiditätsplanung!C72</f>
        <v>DD.09. – DD.09.YYYY</v>
      </c>
      <c r="D17" s="26">
        <f>Liquiditätsplanung!G72</f>
        <v>11150</v>
      </c>
    </row>
    <row r="18" spans="2:4" x14ac:dyDescent="0.25">
      <c r="B18" s="25">
        <f>Liquiditätsplanung!B73</f>
        <v>13</v>
      </c>
      <c r="C18" s="25" t="str">
        <f>Liquiditätsplanung!C73</f>
        <v>DD.09. – DD.09.YYYY</v>
      </c>
      <c r="D18" s="26">
        <f>Liquiditätsplanung!G73</f>
        <v>11150</v>
      </c>
    </row>
    <row r="20" spans="2:4" ht="30" customHeight="1" x14ac:dyDescent="0.25">
      <c r="B20" s="1" t="s">
        <v>50</v>
      </c>
      <c r="C20" s="1"/>
      <c r="D20" s="1"/>
    </row>
  </sheetData>
  <mergeCells count="2">
    <mergeCell ref="B2:D2"/>
    <mergeCell ref="B20:D20"/>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Anleitung</vt:lpstr>
      <vt:lpstr>Liquiditätsplanung</vt:lpstr>
      <vt:lpstr>Wochenübersicht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Heike Kreten-Lenz</cp:lastModifiedBy>
  <cp:revision>1</cp:revision>
  <dcterms:created xsi:type="dcterms:W3CDTF">2026-06-25T11:42:03Z</dcterms:created>
  <dcterms:modified xsi:type="dcterms:W3CDTF">2026-07-09T13:01:28Z</dcterms:modified>
  <dc:language>en-US</dc:language>
</cp:coreProperties>
</file>